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mparison" sheetId="1" r:id="rId1"/>
    <sheet name="BLTE Diagram" sheetId="2" r:id="rId2"/>
    <sheet name="4-Cylinder Table" sheetId="3" r:id="rId3"/>
  </sheets>
  <definedNames/>
  <calcPr fullCalcOnLoad="1"/>
</workbook>
</file>

<file path=xl/sharedStrings.xml><?xml version="1.0" encoding="utf-8"?>
<sst xmlns="http://schemas.openxmlformats.org/spreadsheetml/2006/main" count="269" uniqueCount="204">
  <si>
    <t>Density Of Stainless Steel</t>
  </si>
  <si>
    <t>Density Of Plastic</t>
  </si>
  <si>
    <t>Part Name</t>
  </si>
  <si>
    <t>Dimensions</t>
  </si>
  <si>
    <t>Weight</t>
  </si>
  <si>
    <t>BLTE Engine Characteristics</t>
  </si>
  <si>
    <t>Item</t>
  </si>
  <si>
    <t>Phaser110TiN-40</t>
  </si>
  <si>
    <t>Phaser135TiN-30/40</t>
  </si>
  <si>
    <t>Phaser180TiN-30/40</t>
  </si>
  <si>
    <t>Phaser210TiN-30/40</t>
  </si>
  <si>
    <t>Cylinder number</t>
  </si>
  <si>
    <t>100x127</t>
  </si>
  <si>
    <t>Compression ratio</t>
  </si>
  <si>
    <t>10.3:1</t>
  </si>
  <si>
    <t>Displacement</t>
  </si>
  <si>
    <t>Induction system</t>
  </si>
  <si>
    <t>Turbocharged</t>
  </si>
  <si>
    <t>charge cooled</t>
  </si>
  <si>
    <t>Rated power /</t>
  </si>
  <si>
    <t>81/2600</t>
  </si>
  <si>
    <t>101/2600</t>
  </si>
  <si>
    <t>134/2500</t>
  </si>
  <si>
    <t>156/2500</t>
  </si>
  <si>
    <t>speed (kW/rpm)</t>
  </si>
  <si>
    <t>Maximal torsion/ speed (N.m/rpm)</t>
  </si>
  <si>
    <t>360/1400-1600</t>
  </si>
  <si>
    <t>445/1400-1600</t>
  </si>
  <si>
    <t>640/1400-1600</t>
  </si>
  <si>
    <t>740/1400-1600</t>
  </si>
  <si>
    <t>Average sound dB(A)</t>
  </si>
  <si>
    <t>≤92</t>
  </si>
  <si>
    <t>≤94</t>
  </si>
  <si>
    <t>Weight (kg)</t>
  </si>
  <si>
    <t>Overall dimensions (mm)</t>
  </si>
  <si>
    <t>890*826*844</t>
  </si>
  <si>
    <t>1175*796*850</t>
  </si>
  <si>
    <t>                                 </t>
  </si>
  <si>
    <t>http://www.alibaba.com/product-gs/467700251/4_cylinder_Natural_Gas_Engine_for.html</t>
  </si>
  <si>
    <t>Title of Invention :</t>
  </si>
  <si>
    <t>“Internal Combustion Boundary Layer Turbine Engine”</t>
  </si>
  <si>
    <t>Drawing Description</t>
  </si>
  <si>
    <r>
      <t xml:space="preserve">Fig.1: </t>
    </r>
    <r>
      <rPr>
        <i/>
        <sz val="14"/>
        <rFont val="Times New Roman"/>
        <family val="1"/>
      </rPr>
      <t xml:space="preserve">is a perspective view of the invention </t>
    </r>
    <r>
      <rPr>
        <b/>
        <i/>
        <sz val="14"/>
        <rFont val="Times New Roman"/>
        <family val="1"/>
      </rPr>
      <t>10.</t>
    </r>
  </si>
  <si>
    <r>
      <t>Fig.2:</t>
    </r>
    <r>
      <rPr>
        <i/>
        <sz val="14"/>
        <rFont val="Times New Roman"/>
        <family val="1"/>
      </rPr>
      <t xml:space="preserve"> is a system diagram of the invention </t>
    </r>
    <r>
      <rPr>
        <b/>
        <i/>
        <sz val="14"/>
        <rFont val="Times New Roman"/>
        <family val="1"/>
      </rPr>
      <t>10.</t>
    </r>
  </si>
  <si>
    <r>
      <t>Fig.3:</t>
    </r>
    <r>
      <rPr>
        <i/>
        <sz val="14"/>
        <rFont val="Times New Roman"/>
        <family val="1"/>
      </rPr>
      <t xml:space="preserve"> is a detailed view of the exhaust/power disk </t>
    </r>
    <r>
      <rPr>
        <b/>
        <i/>
        <sz val="14"/>
        <rFont val="Times New Roman"/>
        <family val="1"/>
      </rPr>
      <t>30</t>
    </r>
    <r>
      <rPr>
        <i/>
        <sz val="14"/>
        <rFont val="Times New Roman"/>
        <family val="1"/>
      </rPr>
      <t>.</t>
    </r>
  </si>
  <si>
    <r>
      <t>Fig.4:</t>
    </r>
    <r>
      <rPr>
        <i/>
        <sz val="14"/>
        <rFont val="Times New Roman"/>
        <family val="1"/>
      </rPr>
      <t xml:space="preserve"> is a detailed view of the compression disk </t>
    </r>
    <r>
      <rPr>
        <b/>
        <i/>
        <sz val="14"/>
        <rFont val="Times New Roman"/>
        <family val="1"/>
      </rPr>
      <t>32</t>
    </r>
    <r>
      <rPr>
        <i/>
        <sz val="14"/>
        <rFont val="Times New Roman"/>
        <family val="1"/>
      </rPr>
      <t>.</t>
    </r>
  </si>
  <si>
    <r>
      <t>Fig.5:</t>
    </r>
    <r>
      <rPr>
        <i/>
        <sz val="14"/>
        <rFont val="Times New Roman"/>
        <family val="1"/>
      </rPr>
      <t xml:space="preserve"> is a detailed view of the shaft mounted baffle disk </t>
    </r>
    <r>
      <rPr>
        <b/>
        <i/>
        <sz val="14"/>
        <rFont val="Times New Roman"/>
        <family val="1"/>
      </rPr>
      <t>34.</t>
    </r>
  </si>
  <si>
    <r>
      <t>Fig.6:</t>
    </r>
    <r>
      <rPr>
        <i/>
        <sz val="14"/>
        <rFont val="Times New Roman"/>
        <family val="1"/>
      </rPr>
      <t xml:space="preserve"> is a detailed view of the star washer </t>
    </r>
    <r>
      <rPr>
        <b/>
        <i/>
        <sz val="14"/>
        <rFont val="Times New Roman"/>
        <family val="1"/>
      </rPr>
      <t>40.</t>
    </r>
  </si>
  <si>
    <r>
      <t>Fig.7:</t>
    </r>
    <r>
      <rPr>
        <i/>
        <sz val="14"/>
        <rFont val="Times New Roman"/>
        <family val="1"/>
      </rPr>
      <t xml:space="preserve"> is a detailed section view taken along line </t>
    </r>
    <r>
      <rPr>
        <b/>
        <i/>
        <sz val="14"/>
        <rFont val="Times New Roman"/>
        <family val="1"/>
      </rPr>
      <t>7-7</t>
    </r>
    <r>
      <rPr>
        <i/>
        <sz val="14"/>
        <rFont val="Times New Roman"/>
        <family val="1"/>
      </rPr>
      <t xml:space="preserve"> in </t>
    </r>
    <r>
      <rPr>
        <b/>
        <i/>
        <sz val="14"/>
        <rFont val="Times New Roman"/>
        <family val="1"/>
      </rPr>
      <t>Fig.3.</t>
    </r>
  </si>
  <si>
    <r>
      <t>Fig.8:</t>
    </r>
    <r>
      <rPr>
        <i/>
        <sz val="14"/>
        <rFont val="Times New Roman"/>
        <family val="1"/>
      </rPr>
      <t xml:space="preserve"> is a cross section diagram of the invention </t>
    </r>
    <r>
      <rPr>
        <b/>
        <i/>
        <sz val="14"/>
        <rFont val="Times New Roman"/>
        <family val="1"/>
      </rPr>
      <t>10.</t>
    </r>
  </si>
  <si>
    <r>
      <t>Fig.9:</t>
    </r>
    <r>
      <rPr>
        <i/>
        <sz val="14"/>
        <rFont val="Times New Roman"/>
        <family val="1"/>
      </rPr>
      <t xml:space="preserve"> is a cross section diagram of an alternate embodiment of the invention </t>
    </r>
    <r>
      <rPr>
        <b/>
        <i/>
        <sz val="14"/>
        <rFont val="Times New Roman"/>
        <family val="1"/>
      </rPr>
      <t>10</t>
    </r>
    <r>
      <rPr>
        <i/>
        <sz val="14"/>
        <rFont val="Times New Roman"/>
        <family val="1"/>
      </rPr>
      <t>.</t>
    </r>
  </si>
  <si>
    <t>Description List</t>
  </si>
  <si>
    <r>
      <t xml:space="preserve">10: </t>
    </r>
    <r>
      <rPr>
        <i/>
        <sz val="14"/>
        <rFont val="Times New Roman"/>
        <family val="1"/>
      </rPr>
      <t>is the overall invention.</t>
    </r>
  </si>
  <si>
    <r>
      <t xml:space="preserve">12: </t>
    </r>
    <r>
      <rPr>
        <i/>
        <sz val="14"/>
        <rFont val="Times New Roman"/>
        <family val="1"/>
      </rPr>
      <t>is the containment jacket.</t>
    </r>
  </si>
  <si>
    <r>
      <t xml:space="preserve">14: </t>
    </r>
    <r>
      <rPr>
        <i/>
        <sz val="14"/>
        <rFont val="Times New Roman"/>
        <family val="1"/>
      </rPr>
      <t>is the chassis front cover.</t>
    </r>
  </si>
  <si>
    <r>
      <t xml:space="preserve">16: </t>
    </r>
    <r>
      <rPr>
        <i/>
        <sz val="14"/>
        <rFont val="Times New Roman"/>
        <family val="1"/>
      </rPr>
      <t>is the air intake.</t>
    </r>
  </si>
  <si>
    <r>
      <t xml:space="preserve">18: </t>
    </r>
    <r>
      <rPr>
        <i/>
        <sz val="14"/>
        <rFont val="Times New Roman"/>
        <family val="1"/>
      </rPr>
      <t>is the bearing housing.</t>
    </r>
  </si>
  <si>
    <r>
      <t xml:space="preserve">20: </t>
    </r>
    <r>
      <rPr>
        <i/>
        <sz val="14"/>
        <rFont val="Times New Roman"/>
        <family val="1"/>
      </rPr>
      <t>is the fuel injection port.</t>
    </r>
  </si>
  <si>
    <r>
      <t xml:space="preserve">22: </t>
    </r>
    <r>
      <rPr>
        <i/>
        <sz val="14"/>
        <rFont val="Times New Roman"/>
        <family val="1"/>
      </rPr>
      <t>is the ignition port.</t>
    </r>
  </si>
  <si>
    <r>
      <t xml:space="preserve">24: </t>
    </r>
    <r>
      <rPr>
        <i/>
        <sz val="14"/>
        <rFont val="Times New Roman"/>
        <family val="1"/>
      </rPr>
      <t>is the water/air/fuel injection port.</t>
    </r>
  </si>
  <si>
    <r>
      <t xml:space="preserve">26: </t>
    </r>
    <r>
      <rPr>
        <i/>
        <sz val="14"/>
        <rFont val="Times New Roman"/>
        <family val="1"/>
      </rPr>
      <t>are the exhaust ports.</t>
    </r>
  </si>
  <si>
    <r>
      <t xml:space="preserve">28: </t>
    </r>
    <r>
      <rPr>
        <i/>
        <sz val="14"/>
        <rFont val="Times New Roman"/>
        <family val="1"/>
      </rPr>
      <t>is the shaft.</t>
    </r>
  </si>
  <si>
    <r>
      <t xml:space="preserve">30: </t>
    </r>
    <r>
      <rPr>
        <i/>
        <sz val="14"/>
        <rFont val="Times New Roman"/>
        <family val="1"/>
      </rPr>
      <t>is the exhaust/power disk.</t>
    </r>
  </si>
  <si>
    <r>
      <t xml:space="preserve">32: </t>
    </r>
    <r>
      <rPr>
        <i/>
        <sz val="14"/>
        <rFont val="Times New Roman"/>
        <family val="1"/>
      </rPr>
      <t>is the compression disk.</t>
    </r>
  </si>
  <si>
    <r>
      <t xml:space="preserve">34: </t>
    </r>
    <r>
      <rPr>
        <i/>
        <sz val="14"/>
        <rFont val="Times New Roman"/>
        <family val="1"/>
      </rPr>
      <t>is the shaft mounted baffle disk.</t>
    </r>
  </si>
  <si>
    <r>
      <t xml:space="preserve">36: </t>
    </r>
    <r>
      <rPr>
        <i/>
        <sz val="14"/>
        <rFont val="Times New Roman"/>
        <family val="1"/>
      </rPr>
      <t>is the spacer bump.</t>
    </r>
  </si>
  <si>
    <r>
      <t xml:space="preserve">38: </t>
    </r>
    <r>
      <rPr>
        <i/>
        <sz val="14"/>
        <rFont val="Times New Roman"/>
        <family val="1"/>
      </rPr>
      <t>is the concentric port.</t>
    </r>
    <r>
      <rPr>
        <b/>
        <i/>
        <sz val="14"/>
        <rFont val="Times New Roman"/>
        <family val="1"/>
      </rPr>
      <t xml:space="preserve"> </t>
    </r>
  </si>
  <si>
    <r>
      <t xml:space="preserve">40: </t>
    </r>
    <r>
      <rPr>
        <i/>
        <sz val="14"/>
        <rFont val="Times New Roman"/>
        <family val="1"/>
      </rPr>
      <t>is the star washer.</t>
    </r>
  </si>
  <si>
    <r>
      <t xml:space="preserve">42: </t>
    </r>
    <r>
      <rPr>
        <i/>
        <sz val="14"/>
        <rFont val="Times New Roman"/>
        <family val="1"/>
      </rPr>
      <t>is the frictionless bearing.</t>
    </r>
  </si>
  <si>
    <r>
      <t xml:space="preserve">44: </t>
    </r>
    <r>
      <rPr>
        <i/>
        <sz val="14"/>
        <rFont val="Times New Roman"/>
        <family val="1"/>
      </rPr>
      <t>is the shaft mounted labyrinth seal.</t>
    </r>
  </si>
  <si>
    <r>
      <t xml:space="preserve">46: </t>
    </r>
    <r>
      <rPr>
        <i/>
        <sz val="14"/>
        <rFont val="Times New Roman"/>
        <family val="1"/>
      </rPr>
      <t>is the chassis mounted labyrinth seal.</t>
    </r>
  </si>
  <si>
    <r>
      <t xml:space="preserve">48: </t>
    </r>
    <r>
      <rPr>
        <i/>
        <sz val="14"/>
        <rFont val="Times New Roman"/>
        <family val="1"/>
      </rPr>
      <t>is the fuel injector.</t>
    </r>
  </si>
  <si>
    <r>
      <t xml:space="preserve">50: </t>
    </r>
    <r>
      <rPr>
        <i/>
        <sz val="14"/>
        <rFont val="Times New Roman"/>
        <family val="1"/>
      </rPr>
      <t>is the bubble chassis enclosure.</t>
    </r>
  </si>
  <si>
    <r>
      <t xml:space="preserve">52: </t>
    </r>
    <r>
      <rPr>
        <i/>
        <sz val="14"/>
        <rFont val="Times New Roman"/>
        <family val="1"/>
      </rPr>
      <t>is the flame barrier.</t>
    </r>
  </si>
  <si>
    <r>
      <t xml:space="preserve">54: </t>
    </r>
    <r>
      <rPr>
        <i/>
        <sz val="14"/>
        <rFont val="Times New Roman"/>
        <family val="1"/>
      </rPr>
      <t>is the igniter.</t>
    </r>
  </si>
  <si>
    <r>
      <t xml:space="preserve">56: </t>
    </r>
    <r>
      <rPr>
        <i/>
        <sz val="14"/>
        <rFont val="Times New Roman"/>
        <family val="1"/>
      </rPr>
      <t>is the chassis mounted baffle disk.</t>
    </r>
  </si>
  <si>
    <r>
      <t xml:space="preserve">58: </t>
    </r>
    <r>
      <rPr>
        <i/>
        <sz val="14"/>
        <rFont val="Times New Roman"/>
        <family val="1"/>
      </rPr>
      <t>is the fuel/water injector.</t>
    </r>
  </si>
  <si>
    <r>
      <t xml:space="preserve">60: </t>
    </r>
    <r>
      <rPr>
        <i/>
        <sz val="14"/>
        <rFont val="Times New Roman"/>
        <family val="1"/>
      </rPr>
      <t>are the exhaust ports.</t>
    </r>
  </si>
  <si>
    <r>
      <t xml:space="preserve">62: </t>
    </r>
    <r>
      <rPr>
        <i/>
        <sz val="14"/>
        <rFont val="Times New Roman"/>
        <family val="1"/>
      </rPr>
      <t>is the chassis rear cover.</t>
    </r>
  </si>
  <si>
    <r>
      <t xml:space="preserve">64: </t>
    </r>
    <r>
      <rPr>
        <i/>
        <sz val="14"/>
        <rFont val="Times New Roman"/>
        <family val="1"/>
      </rPr>
      <t>is the shaft.</t>
    </r>
  </si>
  <si>
    <r>
      <t xml:space="preserve">66: </t>
    </r>
    <r>
      <rPr>
        <i/>
        <sz val="14"/>
        <rFont val="Times New Roman"/>
        <family val="1"/>
      </rPr>
      <t>is the exhaust evacuation disk.</t>
    </r>
  </si>
  <si>
    <r>
      <t xml:space="preserve">68: </t>
    </r>
    <r>
      <rPr>
        <i/>
        <sz val="14"/>
        <rFont val="Times New Roman"/>
        <family val="1"/>
      </rPr>
      <t>is the air intake.</t>
    </r>
  </si>
  <si>
    <r>
      <t xml:space="preserve">70: </t>
    </r>
    <r>
      <rPr>
        <i/>
        <sz val="14"/>
        <rFont val="Times New Roman"/>
        <family val="1"/>
      </rPr>
      <t>is the air compression.</t>
    </r>
  </si>
  <si>
    <r>
      <t xml:space="preserve">72: </t>
    </r>
    <r>
      <rPr>
        <i/>
        <sz val="14"/>
        <rFont val="Times New Roman"/>
        <family val="1"/>
      </rPr>
      <t>is the fuel injection.</t>
    </r>
  </si>
  <si>
    <r>
      <t xml:space="preserve">74: </t>
    </r>
    <r>
      <rPr>
        <i/>
        <sz val="14"/>
        <rFont val="Times New Roman"/>
        <family val="1"/>
      </rPr>
      <t>is the ignition.</t>
    </r>
  </si>
  <si>
    <r>
      <t xml:space="preserve">76: </t>
    </r>
    <r>
      <rPr>
        <i/>
        <sz val="14"/>
        <rFont val="Times New Roman"/>
        <family val="1"/>
      </rPr>
      <t>is the combustion.</t>
    </r>
  </si>
  <si>
    <r>
      <t xml:space="preserve">78: </t>
    </r>
    <r>
      <rPr>
        <i/>
        <sz val="14"/>
        <rFont val="Times New Roman"/>
        <family val="1"/>
      </rPr>
      <t>is the exhaust/power flow.</t>
    </r>
  </si>
  <si>
    <r>
      <t xml:space="preserve">80: </t>
    </r>
    <r>
      <rPr>
        <i/>
        <sz val="14"/>
        <rFont val="Times New Roman"/>
        <family val="1"/>
      </rPr>
      <t>is the exhaust evacuation.</t>
    </r>
  </si>
  <si>
    <r>
      <t xml:space="preserve">82: </t>
    </r>
    <r>
      <rPr>
        <i/>
        <sz val="14"/>
        <rFont val="Times New Roman"/>
        <family val="1"/>
      </rPr>
      <t>is the power boost water/air injection.</t>
    </r>
  </si>
  <si>
    <r>
      <t xml:space="preserve">84: </t>
    </r>
    <r>
      <rPr>
        <i/>
        <sz val="14"/>
        <rFont val="Times New Roman"/>
        <family val="1"/>
      </rPr>
      <t>is the water vaporization/air expansion.</t>
    </r>
  </si>
  <si>
    <r>
      <t xml:space="preserve">86: </t>
    </r>
    <r>
      <rPr>
        <i/>
        <sz val="14"/>
        <rFont val="Times New Roman"/>
        <family val="1"/>
      </rPr>
      <t>is the exhaust/power flow.</t>
    </r>
  </si>
  <si>
    <r>
      <t xml:space="preserve">88: </t>
    </r>
    <r>
      <rPr>
        <i/>
        <sz val="14"/>
        <rFont val="Times New Roman"/>
        <family val="1"/>
      </rPr>
      <t>is the exhaust evacuation.</t>
    </r>
  </si>
  <si>
    <r>
      <t xml:space="preserve">90: </t>
    </r>
    <r>
      <rPr>
        <i/>
        <sz val="14"/>
        <rFont val="Times New Roman"/>
        <family val="1"/>
      </rPr>
      <t>is the outer port radius.</t>
    </r>
  </si>
  <si>
    <r>
      <t xml:space="preserve">92: </t>
    </r>
    <r>
      <rPr>
        <i/>
        <sz val="14"/>
        <rFont val="Times New Roman"/>
        <family val="1"/>
      </rPr>
      <t>are the compressed air ports.</t>
    </r>
  </si>
  <si>
    <t>8.03 g/cm3</t>
  </si>
  <si>
    <t>1.15 g/cm3</t>
  </si>
  <si>
    <t>Shaft (1)</t>
  </si>
  <si>
    <t>Power Disks (20)</t>
  </si>
  <si>
    <t>Compression Disks (15)</t>
  </si>
  <si>
    <t>Stage 1 Chassis 
Enclosure (1)</t>
  </si>
  <si>
    <t>Overall Dimensions</t>
  </si>
  <si>
    <t>Compressor Pre-Stage</t>
  </si>
  <si>
    <t>Exhaust Post-Stage</t>
  </si>
  <si>
    <t>Main Stage</t>
  </si>
  <si>
    <t>BLTE Components</t>
  </si>
  <si>
    <t>Fuel Injectors (2)</t>
  </si>
  <si>
    <t>Ignighters (2)</t>
  </si>
  <si>
    <t>Fuel Pump (1)</t>
  </si>
  <si>
    <t>Oil Pump (1)</t>
  </si>
  <si>
    <t>Oil Reservoir (1)</t>
  </si>
  <si>
    <t>Cabling</t>
  </si>
  <si>
    <t>Tubing</t>
  </si>
  <si>
    <t>Speed Sensor (1)</t>
  </si>
  <si>
    <t>Engine Control Module (1)</t>
  </si>
  <si>
    <t>Battery (1)</t>
  </si>
  <si>
    <t>Torque Seneor (1)</t>
  </si>
  <si>
    <t>Shaft Baffle Disk (1)</t>
  </si>
  <si>
    <t>Star washers (37)</t>
  </si>
  <si>
    <t xml:space="preserve">9.75" dia x 0.125" </t>
  </si>
  <si>
    <t>7" dia x 0.125"</t>
  </si>
  <si>
    <t>Star washers (17)</t>
  </si>
  <si>
    <t>2.0" dia x 0.75"</t>
  </si>
  <si>
    <t>1.75" dia x 0.75"</t>
  </si>
  <si>
    <t>0.75" dia x 2.00"</t>
  </si>
  <si>
    <t>0.50" dia x 2.00"</t>
  </si>
  <si>
    <t>2.25" dia x 4.00"</t>
  </si>
  <si>
    <t>3.00" dia x 2.00"</t>
  </si>
  <si>
    <t>2.00 quarts (1.9 L)</t>
  </si>
  <si>
    <t>2.25" dia x 3.00"</t>
  </si>
  <si>
    <t>0.50" dia x 1.50"</t>
  </si>
  <si>
    <t>4.00" x 6.00" x 1.00"</t>
  </si>
  <si>
    <t>8.00" x 6.00" x 12.00"</t>
  </si>
  <si>
    <t>[9.75" dia x 0.125"] + [0.375 concentric rings (4) x 0.125]</t>
  </si>
  <si>
    <t>11.75" dia x 0.25"</t>
  </si>
  <si>
    <t>Power and Signal</t>
  </si>
  <si>
    <t>Fuel and Oil</t>
  </si>
  <si>
    <t>Pre Stage Chassis 
Enclosure (1)</t>
  </si>
  <si>
    <t>Rear Chassis Cover (1)</t>
  </si>
  <si>
    <t>Front Chassis Cover (1)</t>
  </si>
  <si>
    <t>Chassis Labyrinth Seal (1)</t>
  </si>
  <si>
    <t>Shaft Labyrinth Seal (1)</t>
  </si>
  <si>
    <t>Shaft Bearings (2)</t>
  </si>
  <si>
    <t>Chassis Labyrinth Seal (2)</t>
  </si>
  <si>
    <t>Shaft Labyrinth Seal (2)</t>
  </si>
  <si>
    <t>Temperature Sensors (1)</t>
  </si>
  <si>
    <t>Pressure Sensors (1)</t>
  </si>
  <si>
    <t>Temperature Sensors (4)</t>
  </si>
  <si>
    <t>Pressure Sensors (4)</t>
  </si>
  <si>
    <t>Bearing Housings (1)</t>
  </si>
  <si>
    <r>
      <t>Volume (in</t>
    </r>
    <r>
      <rPr>
        <sz val="10"/>
        <rFont val="Arial"/>
        <family val="2"/>
      </rPr>
      <t>³)</t>
    </r>
  </si>
  <si>
    <t>11.25" dia x 0.625" + 0.005" (seal space)</t>
  </si>
  <si>
    <t>[9.75" dia x 0.125"] + [0.375" concentric rings (4) x 0.125"]</t>
  </si>
  <si>
    <t>2.0" dia x 0.75" Plastic</t>
  </si>
  <si>
    <t>2.50" dia x 1.25" Plastic</t>
  </si>
  <si>
    <t>Weight (lbs)</t>
  </si>
  <si>
    <t>Sensor Weight</t>
  </si>
  <si>
    <t>Fuel/Oil Weight</t>
  </si>
  <si>
    <t>.716 Kg/L</t>
  </si>
  <si>
    <t>[2.0" dia + 0.75" spur (3)] x 0.030"</t>
  </si>
  <si>
    <t>Bearing Housings 2)</t>
  </si>
  <si>
    <t>Length (in)</t>
  </si>
  <si>
    <t>1.25" dia x 24"</t>
  </si>
  <si>
    <t>13.50" dia (max concave)  x 0.25" x 7.714"</t>
  </si>
  <si>
    <t>11.75" dia (max)  x 0.25" x 4.013"</t>
  </si>
  <si>
    <t xml:space="preserve">13.50" dia (max concave)  x 0.25" x 6.513" </t>
  </si>
  <si>
    <t>13.50" dia x 18.267" Length</t>
  </si>
  <si>
    <t>5.733" shaft extention</t>
  </si>
  <si>
    <t>342.9 mm dia x 463 mm Length</t>
  </si>
  <si>
    <t>145.6 mm shaft extention</t>
  </si>
  <si>
    <t>35.0" X 32.5" x 33.2"</t>
  </si>
  <si>
    <t>Power Production</t>
  </si>
  <si>
    <t>Bore*stroke (mm)</t>
  </si>
  <si>
    <t>3.94 in / 100 mm</t>
  </si>
  <si>
    <t xml:space="preserve">1256.64 in² / 810,733.9 mm²   </t>
  </si>
  <si>
    <t xml:space="preserve">Power / Speed </t>
  </si>
  <si>
    <t>81 Kw/ 2,600 rpm</t>
  </si>
  <si>
    <t>190 Kw/ 30,000 rpm</t>
  </si>
  <si>
    <t xml:space="preserve">Torque </t>
  </si>
  <si>
    <t>Torque</t>
  </si>
  <si>
    <t>384.8 Lbs</t>
  </si>
  <si>
    <t>174 Kg</t>
  </si>
  <si>
    <t>458 Kg</t>
  </si>
  <si>
    <t>1007.6 Lbs</t>
  </si>
  <si>
    <t>Fuel</t>
  </si>
  <si>
    <t>Natural Gas (Methane)</t>
  </si>
  <si>
    <t>33.3 N-m/ 30,000 rpm</t>
  </si>
  <si>
    <t>4-Cylinder Engine Characteristics  (Phaser110TiN-40)</t>
  </si>
  <si>
    <t xml:space="preserve">4 - Cylinder </t>
  </si>
  <si>
    <t>(Power/Speed are at equal fuel consumption rates)</t>
  </si>
  <si>
    <t>20 x 7.0" Power Disks</t>
  </si>
  <si>
    <t>265 Lb-ft/1500 rpm</t>
  </si>
  <si>
    <t>360 N-m/1500 rpm (@56.0 Kw)</t>
  </si>
  <si>
    <t>108.5 Hp/2,600 rpm</t>
  </si>
  <si>
    <t>1.5 Lbs/qt</t>
  </si>
  <si>
    <t xml:space="preserve">0.29 Lbs/in3 </t>
  </si>
  <si>
    <t xml:space="preserve">0.0415 Lbs/in3 </t>
  </si>
  <si>
    <r>
      <t>48.8 in² / 31,483.8 mm</t>
    </r>
    <r>
      <rPr>
        <sz val="10"/>
        <rFont val="Arial"/>
        <family val="2"/>
      </rPr>
      <t>² (piston area x 4 pistons)</t>
    </r>
  </si>
  <si>
    <t>44.6 Lb-ft/30,000 rpm</t>
  </si>
  <si>
    <t>254.7 Hp/30,000 rpm</t>
  </si>
  <si>
    <t>http://www.youtube.com/watch?NR=1&amp;feature=endscreen&amp;v=6S__Fxpiccs.</t>
  </si>
  <si>
    <t>2. 4-Cylinder Engine Assembly Video</t>
  </si>
  <si>
    <t>1. The Technical Parameters</t>
  </si>
  <si>
    <t>OVERALL (Lbs, In)</t>
  </si>
  <si>
    <t>OVERALL (Kg, mm)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</si>
</sst>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u val="single"/>
      <sz val="16"/>
      <name val="Times New Roman"/>
      <family val="1"/>
    </font>
    <font>
      <b/>
      <sz val="16"/>
      <name val="Times New Roman"/>
      <family val="1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0" fillId="0" borderId="0" xfId="20" applyNumberForma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20" applyAlignment="1">
      <alignment horizontal="left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1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11</xdr:row>
      <xdr:rowOff>9525</xdr:rowOff>
    </xdr:from>
    <xdr:to>
      <xdr:col>19</xdr:col>
      <xdr:colOff>0</xdr:colOff>
      <xdr:row>75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9115425" y="1809750"/>
          <a:ext cx="7924800" cy="11372850"/>
          <a:chOff x="1030" y="18"/>
          <a:chExt cx="755" cy="752"/>
        </a:xfrm>
        <a:solidFill>
          <a:srgbClr val="FFFFFF"/>
        </a:solidFill>
      </xdr:grpSpPr>
      <xdr:pic>
        <xdr:nvPicPr>
          <xdr:cNvPr id="2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30" y="18"/>
            <a:ext cx="755" cy="752"/>
          </a:xfrm>
          <a:prstGeom prst="rect">
            <a:avLst/>
          </a:prstGeom>
          <a:noFill/>
          <a:ln w="1" cmpd="sng">
            <a:solidFill>
              <a:srgbClr val="000000"/>
            </a:solidFill>
            <a:prstDash val="dash"/>
            <a:headEnd type="none"/>
            <a:tailEnd type="none"/>
          </a:ln>
        </xdr:spPr>
      </xdr:pic>
      <xdr:sp>
        <xdr:nvSpPr>
          <xdr:cNvPr id="3" name="Line 11"/>
          <xdr:cNvSpPr>
            <a:spLocks/>
          </xdr:cNvSpPr>
        </xdr:nvSpPr>
        <xdr:spPr>
          <a:xfrm>
            <a:off x="1545" y="439"/>
            <a:ext cx="1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2"/>
          <xdr:cNvSpPr>
            <a:spLocks/>
          </xdr:cNvSpPr>
        </xdr:nvSpPr>
        <xdr:spPr>
          <a:xfrm>
            <a:off x="1543" y="346"/>
            <a:ext cx="1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23</xdr:row>
      <xdr:rowOff>209550</xdr:rowOff>
    </xdr:from>
    <xdr:to>
      <xdr:col>18</xdr:col>
      <xdr:colOff>485775</xdr:colOff>
      <xdr:row>60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5991225"/>
          <a:ext cx="7191375" cy="9048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219075</xdr:colOff>
      <xdr:row>0</xdr:row>
      <xdr:rowOff>0</xdr:rowOff>
    </xdr:from>
    <xdr:to>
      <xdr:col>25</xdr:col>
      <xdr:colOff>85725</xdr:colOff>
      <xdr:row>24</xdr:row>
      <xdr:rowOff>95250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0"/>
          <a:ext cx="7181850" cy="6124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95250</xdr:colOff>
      <xdr:row>23</xdr:row>
      <xdr:rowOff>209550</xdr:rowOff>
    </xdr:from>
    <xdr:to>
      <xdr:col>30</xdr:col>
      <xdr:colOff>104775</xdr:colOff>
      <xdr:row>60</xdr:row>
      <xdr:rowOff>28575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68050" y="5991225"/>
          <a:ext cx="7324725" cy="898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9525</xdr:rowOff>
    </xdr:from>
    <xdr:to>
      <xdr:col>13</xdr:col>
      <xdr:colOff>447675</xdr:colOff>
      <xdr:row>19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152525"/>
          <a:ext cx="410527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ibaba.com/product-gs/467700251/4_cylinder_Natural_Gas_Engine_for.html" TargetMode="External" /><Relationship Id="rId2" Type="http://schemas.openxmlformats.org/officeDocument/2006/relationships/hyperlink" Target="http://www.youtube.com/watch?NR=1&amp;feature=endscreen&amp;v=6S__Fxpiccs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06"/>
  <sheetViews>
    <sheetView tabSelected="1" zoomScale="85" zoomScaleNormal="85" workbookViewId="0" topLeftCell="A49">
      <selection activeCell="A80" sqref="A80:G80"/>
    </sheetView>
  </sheetViews>
  <sheetFormatPr defaultColWidth="9.140625" defaultRowHeight="12.75"/>
  <cols>
    <col min="1" max="1" width="24.00390625" style="0" customWidth="1"/>
    <col min="2" max="2" width="23.7109375" style="0" customWidth="1"/>
    <col min="3" max="3" width="15.57421875" style="0" customWidth="1"/>
    <col min="4" max="4" width="13.8515625" style="0" customWidth="1"/>
    <col min="5" max="5" width="22.57421875" style="0" customWidth="1"/>
    <col min="6" max="6" width="18.57421875" style="0" customWidth="1"/>
    <col min="7" max="7" width="17.8515625" style="0" customWidth="1"/>
    <col min="8" max="8" width="18.8515625" style="0" customWidth="1"/>
  </cols>
  <sheetData>
    <row r="4" spans="3:6" ht="12.75">
      <c r="C4" s="22" t="s">
        <v>0</v>
      </c>
      <c r="D4" s="22"/>
      <c r="E4" s="5" t="s">
        <v>194</v>
      </c>
      <c r="F4" t="s">
        <v>94</v>
      </c>
    </row>
    <row r="5" spans="3:6" ht="12.75">
      <c r="C5" s="43" t="s">
        <v>1</v>
      </c>
      <c r="D5" s="43"/>
      <c r="E5" s="3" t="s">
        <v>195</v>
      </c>
      <c r="F5" t="s">
        <v>95</v>
      </c>
    </row>
    <row r="6" spans="3:4" ht="12.75">
      <c r="C6" t="s">
        <v>155</v>
      </c>
      <c r="D6" s="1"/>
    </row>
    <row r="7" spans="3:6" ht="12.75">
      <c r="C7" s="1" t="s">
        <v>156</v>
      </c>
      <c r="D7" s="1"/>
      <c r="E7" s="3" t="s">
        <v>193</v>
      </c>
      <c r="F7" t="s">
        <v>157</v>
      </c>
    </row>
    <row r="8" spans="3:5" ht="12.75">
      <c r="C8" s="1"/>
      <c r="D8" s="1"/>
      <c r="E8" s="3"/>
    </row>
    <row r="10" ht="13.5" thickBot="1"/>
    <row r="11" spans="1:5" ht="13.5" thickBot="1">
      <c r="A11" s="40" t="s">
        <v>104</v>
      </c>
      <c r="B11" s="41"/>
      <c r="C11" s="42"/>
      <c r="D11" s="2"/>
      <c r="E11" s="2"/>
    </row>
    <row r="13" spans="1:7" ht="12.75">
      <c r="A13" t="s">
        <v>2</v>
      </c>
      <c r="B13" t="s">
        <v>3</v>
      </c>
      <c r="E13" t="s">
        <v>149</v>
      </c>
      <c r="F13" t="s">
        <v>154</v>
      </c>
      <c r="G13" t="s">
        <v>160</v>
      </c>
    </row>
    <row r="14" ht="13.5" thickBot="1"/>
    <row r="15" spans="1:7" ht="13.5" thickBot="1">
      <c r="A15" s="23" t="s">
        <v>101</v>
      </c>
      <c r="B15" s="33"/>
      <c r="C15" s="34"/>
      <c r="D15" s="34"/>
      <c r="E15" s="34"/>
      <c r="F15" s="35">
        <f>SUM(F16:F27)</f>
        <v>95.3483911476347</v>
      </c>
      <c r="G15" s="36">
        <f>SUM(G18)</f>
        <v>6.513</v>
      </c>
    </row>
    <row r="16" spans="1:7" ht="12.75">
      <c r="A16" t="s">
        <v>138</v>
      </c>
      <c r="B16" t="s">
        <v>133</v>
      </c>
      <c r="E16" s="26">
        <f>(PI()*(11.75/2)^2-PI()*(3/2)^2)*(0.25)</f>
        <v>25.341362615870793</v>
      </c>
      <c r="F16" s="26">
        <f aca="true" t="shared" si="0" ref="F16:F24">0.29*E16</f>
        <v>7.34899515860253</v>
      </c>
      <c r="G16">
        <v>0.25</v>
      </c>
    </row>
    <row r="17" spans="1:7" ht="12.75">
      <c r="A17" t="s">
        <v>137</v>
      </c>
      <c r="B17" t="s">
        <v>133</v>
      </c>
      <c r="E17" s="26">
        <f>(PI()*(11.75/2)^2-PI()*(3/2)^2)*(0.25)</f>
        <v>25.341362615870793</v>
      </c>
      <c r="F17" s="26">
        <f t="shared" si="0"/>
        <v>7.34899515860253</v>
      </c>
      <c r="G17">
        <v>0.25</v>
      </c>
    </row>
    <row r="18" spans="1:7" ht="25.5">
      <c r="A18" s="5" t="s">
        <v>136</v>
      </c>
      <c r="B18" s="28" t="s">
        <v>164</v>
      </c>
      <c r="E18" s="26">
        <f>(PI()*12*G18*0.25)</f>
        <v>61.383578858490964</v>
      </c>
      <c r="F18" s="26">
        <f t="shared" si="0"/>
        <v>17.801237868962378</v>
      </c>
      <c r="G18">
        <f>SUM(G16,G17,G19:G25)</f>
        <v>6.513</v>
      </c>
    </row>
    <row r="19" spans="1:7" ht="25.5">
      <c r="A19" s="5" t="s">
        <v>139</v>
      </c>
      <c r="B19" t="s">
        <v>150</v>
      </c>
      <c r="E19" s="26">
        <f>(PI()*(11.25/2)^2-PI()*(3/2)^2)*(0.625)</f>
        <v>57.70835724025781</v>
      </c>
      <c r="F19" s="26">
        <f t="shared" si="0"/>
        <v>16.735423599674764</v>
      </c>
      <c r="G19">
        <v>0.628</v>
      </c>
    </row>
    <row r="20" spans="1:7" ht="12.75">
      <c r="A20" s="5" t="s">
        <v>140</v>
      </c>
      <c r="B20" t="s">
        <v>132</v>
      </c>
      <c r="E20" s="26">
        <f>((PI()*(9.75/2)^2-PI()*(3/2)^2)*(0.125))+(4*(0.375*0.125*12.42))</f>
        <v>10.77791617967411</v>
      </c>
      <c r="F20" s="26">
        <f t="shared" si="0"/>
        <v>3.1255956921054917</v>
      </c>
      <c r="G20">
        <v>0.125</v>
      </c>
    </row>
    <row r="21" spans="1:7" ht="12.75">
      <c r="A21" s="5" t="s">
        <v>98</v>
      </c>
      <c r="B21" t="s">
        <v>118</v>
      </c>
      <c r="E21" s="26">
        <f>((PI()*(9.75/2)^2-PI()*(3/2)^2)*(0.125))*15</f>
        <v>126.73749269511165</v>
      </c>
      <c r="F21" s="26">
        <f t="shared" si="0"/>
        <v>36.753872881582375</v>
      </c>
      <c r="G21">
        <f>0.125*15</f>
        <v>1.875</v>
      </c>
    </row>
    <row r="22" spans="1:7" ht="12.75" customHeight="1">
      <c r="A22" s="5" t="s">
        <v>116</v>
      </c>
      <c r="B22" t="s">
        <v>118</v>
      </c>
      <c r="E22" s="26">
        <f>(PI()*(9.75/2)^2-PI()*(3/2)^2)*(0.125)</f>
        <v>8.44916617967411</v>
      </c>
      <c r="F22" s="26">
        <f t="shared" si="0"/>
        <v>2.450258192105492</v>
      </c>
      <c r="G22">
        <v>0.125</v>
      </c>
    </row>
    <row r="23" spans="1:7" ht="12.75">
      <c r="A23" t="s">
        <v>120</v>
      </c>
      <c r="B23" t="s">
        <v>158</v>
      </c>
      <c r="E23" s="26">
        <f>((PI()*(2/2)^2-PI()*(1.25/2)^2)*(0.03)+(0.5*1))*17</f>
        <v>9.476348091873454</v>
      </c>
      <c r="F23" s="26">
        <f t="shared" si="0"/>
        <v>2.7481409466433018</v>
      </c>
      <c r="G23">
        <f>0.03*17</f>
        <v>0.51</v>
      </c>
    </row>
    <row r="24" spans="1:6" ht="12.75">
      <c r="A24" t="s">
        <v>141</v>
      </c>
      <c r="B24" t="s">
        <v>122</v>
      </c>
      <c r="E24" s="26">
        <f>(PI()*(1.75/2)^2-PI()*(1.25/2)^2)*(0.75)*2</f>
        <v>1.7671458676442584</v>
      </c>
      <c r="F24" s="26">
        <f t="shared" si="0"/>
        <v>0.5124723016168349</v>
      </c>
    </row>
    <row r="25" spans="1:7" ht="12.75">
      <c r="A25" t="s">
        <v>159</v>
      </c>
      <c r="B25" t="s">
        <v>152</v>
      </c>
      <c r="E25" s="26">
        <f>(PI()*(2/2)^2-PI()*(1.25/2)^2)*(PI()*2*0.75*0.0625)</f>
        <v>0.5638397045544213</v>
      </c>
      <c r="F25" s="26">
        <f>0.0415*E25</f>
        <v>0.023399347739008487</v>
      </c>
      <c r="G25">
        <f>2+0.75</f>
        <v>2.75</v>
      </c>
    </row>
    <row r="26" spans="1:6" ht="12.75">
      <c r="A26" t="s">
        <v>144</v>
      </c>
      <c r="B26" t="s">
        <v>129</v>
      </c>
      <c r="E26" s="26">
        <f>(PI()*(0.5/2)^2)*(1.5)</f>
        <v>0.2945243112740431</v>
      </c>
      <c r="F26" s="26">
        <v>0.25</v>
      </c>
    </row>
    <row r="27" spans="1:6" ht="12.75">
      <c r="A27" t="s">
        <v>145</v>
      </c>
      <c r="B27" t="s">
        <v>129</v>
      </c>
      <c r="E27" s="26">
        <f>(PI()*(0.5/2)^2)*(1.5)</f>
        <v>0.2945243112740431</v>
      </c>
      <c r="F27" s="26">
        <v>0.25</v>
      </c>
    </row>
    <row r="31" ht="13.5" thickBot="1">
      <c r="A31" s="24"/>
    </row>
    <row r="32" spans="1:7" ht="13.5" thickBot="1">
      <c r="A32" s="23" t="s">
        <v>103</v>
      </c>
      <c r="B32" s="33"/>
      <c r="C32" s="34"/>
      <c r="D32" s="34"/>
      <c r="E32" s="34"/>
      <c r="F32" s="35">
        <f>SUM(F33:F58)</f>
        <v>189.7752349691577</v>
      </c>
      <c r="G32" s="36">
        <f>SUM(G35)</f>
        <v>7.741</v>
      </c>
    </row>
    <row r="33" spans="1:7" ht="12.75">
      <c r="A33" t="s">
        <v>138</v>
      </c>
      <c r="B33" t="s">
        <v>133</v>
      </c>
      <c r="E33" s="26">
        <f>(PI()*(11.75/2)^2-PI()*(3/2)^2)*(0.25)</f>
        <v>25.341362615870793</v>
      </c>
      <c r="F33" s="26">
        <f>0.29*E33</f>
        <v>7.34899515860253</v>
      </c>
      <c r="G33">
        <v>0.25</v>
      </c>
    </row>
    <row r="34" spans="1:7" ht="12.75">
      <c r="A34" t="s">
        <v>137</v>
      </c>
      <c r="B34" t="s">
        <v>133</v>
      </c>
      <c r="E34" s="26">
        <f>(PI()*(11.75/2)^2-PI()*(3/2)^2)*(0.25)</f>
        <v>25.341362615870793</v>
      </c>
      <c r="F34" s="26">
        <f>0.29*E34</f>
        <v>7.34899515860253</v>
      </c>
      <c r="G34">
        <v>0.25</v>
      </c>
    </row>
    <row r="35" spans="1:7" ht="25.5">
      <c r="A35" s="5" t="s">
        <v>99</v>
      </c>
      <c r="B35" s="28" t="s">
        <v>162</v>
      </c>
      <c r="E35" s="26">
        <f>(PI()*12*G35*0.25)</f>
        <v>72.95720619431576</v>
      </c>
      <c r="F35" s="26">
        <f>0.29*E35</f>
        <v>21.15758979635157</v>
      </c>
      <c r="G35">
        <f>SUM(G33:G34,G36:G42,G44:G51)</f>
        <v>7.741</v>
      </c>
    </row>
    <row r="36" spans="1:7" ht="12.75" customHeight="1">
      <c r="A36" s="5" t="s">
        <v>142</v>
      </c>
      <c r="B36" t="s">
        <v>150</v>
      </c>
      <c r="E36" s="26">
        <f>(PI()*(11.25/2)^2-PI()*(3/2)^2)*(0.625)*2</f>
        <v>115.41671448051562</v>
      </c>
      <c r="F36" s="26">
        <f>0.29*E36</f>
        <v>33.47084719934953</v>
      </c>
      <c r="G36">
        <f>0.628*2</f>
        <v>1.256</v>
      </c>
    </row>
    <row r="37" spans="1:7" ht="12.75">
      <c r="A37" s="5" t="s">
        <v>143</v>
      </c>
      <c r="B37" t="s">
        <v>151</v>
      </c>
      <c r="E37" s="26">
        <f>((PI()*(9.75/2)^2-PI()*(3/2)^2)*(0.125))+(4*(0.375*0.125*12.42))*2</f>
        <v>13.10666617967411</v>
      </c>
      <c r="F37" s="26">
        <f aca="true" t="shared" si="1" ref="F37:F42">0.29*E37</f>
        <v>3.800933192105492</v>
      </c>
      <c r="G37">
        <f>0.125*2</f>
        <v>0.25</v>
      </c>
    </row>
    <row r="38" spans="1:7" ht="12.75" customHeight="1">
      <c r="A38" s="5" t="s">
        <v>98</v>
      </c>
      <c r="B38" t="s">
        <v>118</v>
      </c>
      <c r="E38" s="26">
        <f>((PI()*(9.75/2)^2-PI()*(3/2)^2)*(0.125))*15</f>
        <v>126.73749269511165</v>
      </c>
      <c r="F38" s="26">
        <f t="shared" si="1"/>
        <v>36.753872881582375</v>
      </c>
      <c r="G38">
        <f>0.125*15</f>
        <v>1.875</v>
      </c>
    </row>
    <row r="39" spans="1:7" ht="12.75" customHeight="1">
      <c r="A39" s="5" t="s">
        <v>116</v>
      </c>
      <c r="B39" t="s">
        <v>118</v>
      </c>
      <c r="E39" s="26">
        <f>(PI()*(9.75/2)^2-PI()*(3/2)^2)*(0.125)</f>
        <v>8.44916617967411</v>
      </c>
      <c r="F39" s="26">
        <f t="shared" si="1"/>
        <v>2.450258192105492</v>
      </c>
      <c r="G39">
        <v>0.125</v>
      </c>
    </row>
    <row r="40" spans="1:7" ht="12.75">
      <c r="A40" t="s">
        <v>97</v>
      </c>
      <c r="B40" t="s">
        <v>119</v>
      </c>
      <c r="E40" s="26">
        <f>(PI()*(7/2)^2-PI()*(3/2)^2)*(0.125)*20</f>
        <v>78.53981633974482</v>
      </c>
      <c r="F40" s="26">
        <f t="shared" si="1"/>
        <v>22.776546738525994</v>
      </c>
      <c r="G40">
        <f>0.125*20</f>
        <v>2.5</v>
      </c>
    </row>
    <row r="41" spans="1:7" ht="12.75" customHeight="1">
      <c r="A41" s="5" t="s">
        <v>116</v>
      </c>
      <c r="B41" t="s">
        <v>118</v>
      </c>
      <c r="E41" s="26">
        <f>(PI()*(9.75/2)^2-PI()*(3/2)^2)*(0.125)</f>
        <v>8.44916617967411</v>
      </c>
      <c r="F41" s="26">
        <f t="shared" si="1"/>
        <v>2.450258192105492</v>
      </c>
      <c r="G41">
        <v>0.125</v>
      </c>
    </row>
    <row r="42" spans="1:7" ht="12.75">
      <c r="A42" t="s">
        <v>117</v>
      </c>
      <c r="B42" t="s">
        <v>158</v>
      </c>
      <c r="E42" s="26">
        <f>((PI()*(2/2)^2-PI()*(1.25/2)^2)*(0.03)+(0.5*1))*37</f>
        <v>20.624992905842223</v>
      </c>
      <c r="F42" s="26">
        <f t="shared" si="1"/>
        <v>5.981247942694244</v>
      </c>
      <c r="G42">
        <f>0.03*37</f>
        <v>1.1099999999999999</v>
      </c>
    </row>
    <row r="43" spans="1:7" ht="12.75">
      <c r="A43" s="30" t="s">
        <v>96</v>
      </c>
      <c r="B43" s="30" t="s">
        <v>161</v>
      </c>
      <c r="C43" s="28"/>
      <c r="D43" s="28"/>
      <c r="E43" s="29">
        <f>(PI()*(1.25/2)^2)*(24)</f>
        <v>29.45243112740431</v>
      </c>
      <c r="F43" s="26">
        <f>0.29*E43</f>
        <v>8.54120502694725</v>
      </c>
      <c r="G43" s="30">
        <v>24</v>
      </c>
    </row>
    <row r="44" spans="1:6" ht="12.75">
      <c r="A44" t="s">
        <v>141</v>
      </c>
      <c r="B44" t="s">
        <v>122</v>
      </c>
      <c r="E44" s="26">
        <f>(PI()*(1.75/2)^2-PI()*(1.25/2)^2)*(0.75)*2</f>
        <v>1.7671458676442584</v>
      </c>
      <c r="F44" s="26">
        <f>0.29*E44</f>
        <v>0.5124723016168349</v>
      </c>
    </row>
    <row r="45" spans="1:6" ht="12.75">
      <c r="A45" t="s">
        <v>148</v>
      </c>
      <c r="B45" t="s">
        <v>153</v>
      </c>
      <c r="E45" s="26">
        <f>(PI()*(2/2)^2-PI()*(1.25/2)^2)*(PI()*2*0.75*0.0625)</f>
        <v>0.5638397045544213</v>
      </c>
      <c r="F45" s="26">
        <f>0.0415*E45</f>
        <v>0.023399347739008487</v>
      </c>
    </row>
    <row r="46" spans="1:6" ht="12.75">
      <c r="A46" t="s">
        <v>105</v>
      </c>
      <c r="B46" t="s">
        <v>123</v>
      </c>
      <c r="E46" s="26">
        <f>((PI()*(0.75/2)^2)*(2))*2</f>
        <v>1.7671458676442586</v>
      </c>
      <c r="F46" s="26">
        <f>0.29*E46</f>
        <v>0.512472301616835</v>
      </c>
    </row>
    <row r="47" spans="1:6" ht="12.75">
      <c r="A47" t="s">
        <v>106</v>
      </c>
      <c r="B47" t="s">
        <v>124</v>
      </c>
      <c r="E47" s="26">
        <f>((PI()*(0.5/2)^2)*(2))*2</f>
        <v>0.7853981633974483</v>
      </c>
      <c r="F47" s="26">
        <f>0.29*E47</f>
        <v>0.22776546738526</v>
      </c>
    </row>
    <row r="48" spans="1:6" ht="12.75">
      <c r="A48" t="s">
        <v>107</v>
      </c>
      <c r="B48" t="s">
        <v>125</v>
      </c>
      <c r="E48" s="26">
        <f>(PI()*(2.25/2)^2)*(4)</f>
        <v>15.904312808798327</v>
      </c>
      <c r="F48" s="26">
        <f>0.29*E48</f>
        <v>4.612250714551514</v>
      </c>
    </row>
    <row r="49" spans="1:7" ht="12.75">
      <c r="A49" s="25" t="s">
        <v>183</v>
      </c>
      <c r="B49" s="25" t="s">
        <v>184</v>
      </c>
      <c r="C49" s="25"/>
      <c r="D49" s="25"/>
      <c r="E49" s="25"/>
      <c r="F49" s="27"/>
      <c r="G49" s="25"/>
    </row>
    <row r="50" spans="1:6" ht="12.75">
      <c r="A50" t="s">
        <v>108</v>
      </c>
      <c r="B50" t="s">
        <v>126</v>
      </c>
      <c r="E50" s="26">
        <f>(PI()*(2.25/2)^2)*(2)</f>
        <v>7.9521564043991635</v>
      </c>
      <c r="F50" s="26">
        <f>0.29*E50</f>
        <v>2.306125357275757</v>
      </c>
    </row>
    <row r="51" spans="1:6" ht="12.75">
      <c r="A51" t="s">
        <v>109</v>
      </c>
      <c r="B51" t="s">
        <v>127</v>
      </c>
      <c r="F51" s="26">
        <f>2*1.5</f>
        <v>3</v>
      </c>
    </row>
    <row r="52" spans="1:6" ht="12.75">
      <c r="A52" t="s">
        <v>115</v>
      </c>
      <c r="B52" t="s">
        <v>128</v>
      </c>
      <c r="E52" s="26">
        <f>(PI()*(2.25/2)^2)*(3)</f>
        <v>11.928234606598746</v>
      </c>
      <c r="F52">
        <v>2.25</v>
      </c>
    </row>
    <row r="53" spans="1:6" ht="12.75">
      <c r="A53" t="s">
        <v>112</v>
      </c>
      <c r="B53" t="s">
        <v>129</v>
      </c>
      <c r="E53" s="26">
        <f>(PI()*(0.5/2)^2)*(1.5)</f>
        <v>0.2945243112740431</v>
      </c>
      <c r="F53" s="26">
        <v>0.25</v>
      </c>
    </row>
    <row r="54" spans="1:6" ht="12.75">
      <c r="A54" t="s">
        <v>146</v>
      </c>
      <c r="B54" t="s">
        <v>129</v>
      </c>
      <c r="E54" s="26">
        <f>(PI()*(0.5/2)^2)*(1.5)*4</f>
        <v>1.1780972450961724</v>
      </c>
      <c r="F54" s="26">
        <v>0.25</v>
      </c>
    </row>
    <row r="55" spans="1:6" ht="12.75">
      <c r="A55" t="s">
        <v>147</v>
      </c>
      <c r="B55" t="s">
        <v>129</v>
      </c>
      <c r="E55" s="26">
        <f>(PI()*(0.5/2)^2)*(1.5)*4</f>
        <v>1.1780972450961724</v>
      </c>
      <c r="F55" s="26">
        <v>0.25</v>
      </c>
    </row>
    <row r="56" spans="1:6" ht="12.75">
      <c r="A56" t="s">
        <v>110</v>
      </c>
      <c r="B56" t="s">
        <v>134</v>
      </c>
      <c r="F56">
        <v>10</v>
      </c>
    </row>
    <row r="57" spans="1:6" ht="12.75">
      <c r="A57" t="s">
        <v>111</v>
      </c>
      <c r="B57" t="s">
        <v>135</v>
      </c>
      <c r="F57">
        <v>10</v>
      </c>
    </row>
    <row r="58" spans="1:6" ht="12.75">
      <c r="A58" t="s">
        <v>113</v>
      </c>
      <c r="B58" t="s">
        <v>130</v>
      </c>
      <c r="E58">
        <f>4*6*1.5</f>
        <v>36</v>
      </c>
      <c r="F58">
        <v>3.5</v>
      </c>
    </row>
    <row r="59" spans="1:7" ht="12.75">
      <c r="A59" s="25" t="s">
        <v>114</v>
      </c>
      <c r="B59" s="25" t="s">
        <v>131</v>
      </c>
      <c r="C59" s="25"/>
      <c r="D59" s="25"/>
      <c r="E59" s="25">
        <f>8*6*12</f>
        <v>576</v>
      </c>
      <c r="F59" s="25">
        <v>25</v>
      </c>
      <c r="G59" s="25"/>
    </row>
    <row r="62" ht="13.5" thickBot="1"/>
    <row r="63" spans="1:7" ht="13.5" thickBot="1">
      <c r="A63" s="23" t="s">
        <v>102</v>
      </c>
      <c r="B63" s="33"/>
      <c r="C63" s="34"/>
      <c r="D63" s="34"/>
      <c r="E63" s="34"/>
      <c r="F63" s="35">
        <f>SUM(F64:F75)</f>
        <v>81.67822666682574</v>
      </c>
      <c r="G63" s="36">
        <f>SUM(G66)</f>
        <v>4.013</v>
      </c>
    </row>
    <row r="64" spans="1:7" ht="12.75">
      <c r="A64" t="s">
        <v>138</v>
      </c>
      <c r="B64" t="s">
        <v>133</v>
      </c>
      <c r="E64" s="26">
        <f>(PI()*(11.75/2)^2-PI()*(3/2)^2)*(0.25)</f>
        <v>25.341362615870793</v>
      </c>
      <c r="F64" s="26">
        <f aca="true" t="shared" si="2" ref="F64:F72">0.29*E64</f>
        <v>7.34899515860253</v>
      </c>
      <c r="G64">
        <v>0.25</v>
      </c>
    </row>
    <row r="65" spans="1:7" ht="12.75">
      <c r="A65" t="s">
        <v>137</v>
      </c>
      <c r="B65" t="s">
        <v>133</v>
      </c>
      <c r="E65" s="26">
        <f>(PI()*(11.75/2)^2-PI()*(3/2)^2)*(0.25)</f>
        <v>25.341362615870793</v>
      </c>
      <c r="F65" s="26">
        <f t="shared" si="2"/>
        <v>7.34899515860253</v>
      </c>
      <c r="G65">
        <v>0.25</v>
      </c>
    </row>
    <row r="66" spans="1:7" ht="25.5">
      <c r="A66" s="5" t="s">
        <v>99</v>
      </c>
      <c r="B66" s="28" t="s">
        <v>163</v>
      </c>
      <c r="E66" s="26">
        <f>(PI()*12*G66*0.1)</f>
        <v>15.128653582627008</v>
      </c>
      <c r="F66" s="26">
        <f t="shared" si="2"/>
        <v>4.387309538961832</v>
      </c>
      <c r="G66">
        <f>SUM(G67:G73)</f>
        <v>4.013</v>
      </c>
    </row>
    <row r="67" spans="1:7" ht="25.5">
      <c r="A67" s="5" t="s">
        <v>139</v>
      </c>
      <c r="B67" t="s">
        <v>150</v>
      </c>
      <c r="E67" s="26">
        <f>(PI()*(11.25/2)^2-PI()*(3/2)^2)*(0.625)</f>
        <v>57.70835724025781</v>
      </c>
      <c r="F67" s="26">
        <f t="shared" si="2"/>
        <v>16.735423599674764</v>
      </c>
      <c r="G67">
        <v>0.628</v>
      </c>
    </row>
    <row r="68" spans="1:7" ht="12.75">
      <c r="A68" s="5" t="s">
        <v>140</v>
      </c>
      <c r="B68" t="s">
        <v>151</v>
      </c>
      <c r="E68" s="26">
        <f>((PI()*(9.75/2)^2-PI()*(3/2)^2)*(0.125))+(4*(0.375*0.125*12.42))</f>
        <v>10.77791617967411</v>
      </c>
      <c r="F68" s="26">
        <f t="shared" si="2"/>
        <v>3.1255956921054917</v>
      </c>
      <c r="G68">
        <v>0.125</v>
      </c>
    </row>
    <row r="69" spans="1:7" ht="12.75">
      <c r="A69" s="5" t="s">
        <v>98</v>
      </c>
      <c r="B69" t="s">
        <v>118</v>
      </c>
      <c r="E69" s="26">
        <f>((PI()*(9.75/2)^2-PI()*(3/2)^2)*(0.125))*15</f>
        <v>126.73749269511165</v>
      </c>
      <c r="F69" s="26">
        <f t="shared" si="2"/>
        <v>36.753872881582375</v>
      </c>
      <c r="G69">
        <f>0.125*15</f>
        <v>1.875</v>
      </c>
    </row>
    <row r="70" spans="1:7" ht="12.75" customHeight="1">
      <c r="A70" s="5" t="s">
        <v>116</v>
      </c>
      <c r="B70" t="s">
        <v>118</v>
      </c>
      <c r="E70" s="26">
        <f>(PI()*(9.75/2)^2-PI()*(3/2)^2)*(0.125)</f>
        <v>8.44916617967411</v>
      </c>
      <c r="F70" s="26">
        <f t="shared" si="2"/>
        <v>2.450258192105492</v>
      </c>
      <c r="G70">
        <v>0.125</v>
      </c>
    </row>
    <row r="71" spans="1:7" ht="12.75">
      <c r="A71" t="s">
        <v>120</v>
      </c>
      <c r="B71" t="s">
        <v>158</v>
      </c>
      <c r="E71" s="26">
        <f>((PI()*(2/2)^2-PI()*(1.25/2)^2)*(0.03)+(0.5*1))*17</f>
        <v>9.476348091873454</v>
      </c>
      <c r="F71" s="26">
        <f t="shared" si="2"/>
        <v>2.7481409466433018</v>
      </c>
      <c r="G71">
        <f>0.03*17</f>
        <v>0.51</v>
      </c>
    </row>
    <row r="72" spans="1:6" ht="12.75">
      <c r="A72" t="s">
        <v>141</v>
      </c>
      <c r="B72" t="s">
        <v>121</v>
      </c>
      <c r="E72" s="26">
        <f>(PI()*(1.75/2)^2-PI()*(1.25/2)^2)*(0.75)</f>
        <v>0.8835729338221292</v>
      </c>
      <c r="F72" s="26">
        <f t="shared" si="2"/>
        <v>0.25623615080841744</v>
      </c>
    </row>
    <row r="73" spans="1:7" ht="12.75">
      <c r="A73" t="s">
        <v>148</v>
      </c>
      <c r="B73" t="s">
        <v>152</v>
      </c>
      <c r="E73" s="26">
        <f>(PI()*(2/2)^2-PI()*(1.25/2)^2)*(PI()*2*0.75*0.0625)</f>
        <v>0.5638397045544213</v>
      </c>
      <c r="F73" s="26">
        <f>0.0415*E73</f>
        <v>0.023399347739008487</v>
      </c>
      <c r="G73">
        <v>0.75</v>
      </c>
    </row>
    <row r="74" spans="1:6" ht="12.75">
      <c r="A74" t="s">
        <v>144</v>
      </c>
      <c r="B74" t="s">
        <v>129</v>
      </c>
      <c r="E74" s="26">
        <f>(PI()*(0.5/2)^2)*(1.5)</f>
        <v>0.2945243112740431</v>
      </c>
      <c r="F74" s="26">
        <v>0.25</v>
      </c>
    </row>
    <row r="75" spans="1:6" ht="12.75">
      <c r="A75" t="s">
        <v>145</v>
      </c>
      <c r="B75" t="s">
        <v>129</v>
      </c>
      <c r="E75" s="26">
        <f>(PI()*(0.5/2)^2)*(1.5)</f>
        <v>0.2945243112740431</v>
      </c>
      <c r="F75" s="26">
        <v>0.25</v>
      </c>
    </row>
    <row r="78" ht="13.5" thickBot="1"/>
    <row r="79" spans="1:7" ht="13.5" thickBot="1">
      <c r="A79" s="23" t="s">
        <v>202</v>
      </c>
      <c r="B79" s="33"/>
      <c r="C79" s="34"/>
      <c r="D79" s="34"/>
      <c r="E79" s="34"/>
      <c r="F79" s="35">
        <f>SUM(F33:F49,F50:F58,F64:F75,F16:F27)</f>
        <v>366.80185278361813</v>
      </c>
      <c r="G79" s="36">
        <f>SUM(G18,G35,G66)</f>
        <v>18.267</v>
      </c>
    </row>
    <row r="80" spans="1:7" ht="13.5" thickBot="1">
      <c r="A80" s="23" t="s">
        <v>203</v>
      </c>
      <c r="B80" s="34"/>
      <c r="C80" s="34"/>
      <c r="D80" s="34"/>
      <c r="E80" s="34"/>
      <c r="F80" s="35">
        <f>F79/2.2</f>
        <v>166.7281149016446</v>
      </c>
      <c r="G80" s="48">
        <f>G79*25.4</f>
        <v>463.98179999999996</v>
      </c>
    </row>
    <row r="82" ht="13.5" thickBot="1"/>
    <row r="83" spans="1:11" ht="13.5" thickBot="1">
      <c r="A83" s="40" t="s">
        <v>5</v>
      </c>
      <c r="B83" s="41"/>
      <c r="C83" s="42"/>
      <c r="D83" s="2"/>
      <c r="E83" s="40" t="s">
        <v>186</v>
      </c>
      <c r="F83" s="41"/>
      <c r="G83" s="41"/>
      <c r="H83" s="41"/>
      <c r="I83" s="42"/>
      <c r="J83" s="2"/>
      <c r="K83" s="2"/>
    </row>
    <row r="84" ht="13.5" thickBot="1"/>
    <row r="85" spans="1:7" ht="13.5" thickBot="1">
      <c r="A85" s="23" t="s">
        <v>100</v>
      </c>
      <c r="B85" s="24" t="s">
        <v>165</v>
      </c>
      <c r="C85" s="24" t="s">
        <v>167</v>
      </c>
      <c r="D85" s="24"/>
      <c r="E85" s="37" t="s">
        <v>100</v>
      </c>
      <c r="F85" s="31" t="s">
        <v>169</v>
      </c>
      <c r="G85" t="s">
        <v>35</v>
      </c>
    </row>
    <row r="86" spans="1:3" ht="12.75">
      <c r="A86" s="2"/>
      <c r="B86" t="s">
        <v>166</v>
      </c>
      <c r="C86" t="s">
        <v>168</v>
      </c>
    </row>
    <row r="87" ht="13.5" thickBot="1">
      <c r="A87" s="3"/>
    </row>
    <row r="88" spans="1:7" ht="13.5" thickBot="1">
      <c r="A88" s="37" t="s">
        <v>170</v>
      </c>
      <c r="B88" t="s">
        <v>189</v>
      </c>
      <c r="C88" s="26" t="s">
        <v>173</v>
      </c>
      <c r="D88" s="26"/>
      <c r="E88" s="23" t="s">
        <v>187</v>
      </c>
      <c r="F88" t="s">
        <v>172</v>
      </c>
      <c r="G88" t="s">
        <v>196</v>
      </c>
    </row>
    <row r="89" spans="1:5" ht="13.5" thickBot="1">
      <c r="A89" s="37" t="s">
        <v>17</v>
      </c>
      <c r="E89" s="37" t="s">
        <v>17</v>
      </c>
    </row>
    <row r="90" ht="13.5" thickBot="1">
      <c r="A90" s="3"/>
    </row>
    <row r="91" spans="1:7" ht="13.5" thickBot="1">
      <c r="A91" s="37" t="s">
        <v>174</v>
      </c>
      <c r="B91" t="s">
        <v>198</v>
      </c>
      <c r="C91" t="s">
        <v>176</v>
      </c>
      <c r="E91" s="37" t="s">
        <v>174</v>
      </c>
      <c r="F91" t="s">
        <v>192</v>
      </c>
      <c r="G91" t="s">
        <v>175</v>
      </c>
    </row>
    <row r="92" spans="2:6" ht="12.75">
      <c r="B92" s="3" t="s">
        <v>188</v>
      </c>
      <c r="F92" s="3" t="s">
        <v>188</v>
      </c>
    </row>
    <row r="93" ht="13.5" thickBot="1">
      <c r="A93" s="3"/>
    </row>
    <row r="94" spans="1:7" ht="14.25" customHeight="1" thickBot="1">
      <c r="A94" s="37" t="s">
        <v>178</v>
      </c>
      <c r="B94" t="s">
        <v>197</v>
      </c>
      <c r="C94" t="s">
        <v>185</v>
      </c>
      <c r="E94" s="23" t="s">
        <v>177</v>
      </c>
      <c r="F94" s="32" t="s">
        <v>190</v>
      </c>
      <c r="G94" t="s">
        <v>191</v>
      </c>
    </row>
    <row r="95" spans="1:6" ht="13.5" thickBot="1">
      <c r="A95" s="3"/>
      <c r="F95" s="32"/>
    </row>
    <row r="96" spans="1:7" ht="13.5" thickBot="1">
      <c r="A96" s="37" t="s">
        <v>4</v>
      </c>
      <c r="B96" t="s">
        <v>179</v>
      </c>
      <c r="C96" t="s">
        <v>180</v>
      </c>
      <c r="E96" s="37" t="s">
        <v>4</v>
      </c>
      <c r="F96" s="3" t="s">
        <v>182</v>
      </c>
      <c r="G96" t="s">
        <v>181</v>
      </c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spans="1:16" ht="12.75">
      <c r="A101" s="3"/>
      <c r="P101" s="32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</sheetData>
  <mergeCells count="4">
    <mergeCell ref="A83:C83"/>
    <mergeCell ref="C5:D5"/>
    <mergeCell ref="A11:C11"/>
    <mergeCell ref="E83:I83"/>
  </mergeCells>
  <printOptions/>
  <pageMargins left="0.75" right="0.75" top="1" bottom="1" header="0.5" footer="0.5"/>
  <pageSetup orientation="portrait" r:id="rId2"/>
  <ignoredErrors>
    <ignoredError sqref="E40 F4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65"/>
  <sheetViews>
    <sheetView zoomScale="55" zoomScaleNormal="55" workbookViewId="0" topLeftCell="A3">
      <selection activeCell="AE21" sqref="AE21"/>
    </sheetView>
  </sheetViews>
  <sheetFormatPr defaultColWidth="9.140625" defaultRowHeight="12.75"/>
  <sheetData>
    <row r="3" ht="20.25">
      <c r="B3" s="15" t="s">
        <v>39</v>
      </c>
    </row>
    <row r="4" ht="20.25">
      <c r="B4" s="16"/>
    </row>
    <row r="5" spans="2:6" ht="25.5">
      <c r="B5" s="17"/>
      <c r="F5" s="17" t="s">
        <v>40</v>
      </c>
    </row>
    <row r="6" ht="25.5">
      <c r="B6" s="18"/>
    </row>
    <row r="7" ht="25.5">
      <c r="B7" s="18"/>
    </row>
    <row r="8" ht="20.25">
      <c r="B8" s="15" t="s">
        <v>41</v>
      </c>
    </row>
    <row r="9" ht="20.25">
      <c r="B9" s="19"/>
    </row>
    <row r="10" ht="19.5">
      <c r="B10" s="20" t="s">
        <v>42</v>
      </c>
    </row>
    <row r="11" ht="19.5">
      <c r="B11" s="20" t="s">
        <v>43</v>
      </c>
    </row>
    <row r="12" ht="19.5">
      <c r="B12" s="20" t="s">
        <v>44</v>
      </c>
    </row>
    <row r="13" ht="19.5">
      <c r="B13" s="20" t="s">
        <v>45</v>
      </c>
    </row>
    <row r="14" ht="19.5">
      <c r="B14" s="20" t="s">
        <v>46</v>
      </c>
    </row>
    <row r="15" ht="19.5">
      <c r="B15" s="20" t="s">
        <v>47</v>
      </c>
    </row>
    <row r="16" ht="19.5">
      <c r="B16" s="20" t="s">
        <v>48</v>
      </c>
    </row>
    <row r="17" ht="19.5">
      <c r="B17" s="20" t="s">
        <v>49</v>
      </c>
    </row>
    <row r="18" ht="19.5">
      <c r="B18" s="20" t="s">
        <v>50</v>
      </c>
    </row>
    <row r="19" ht="18.75">
      <c r="B19" s="21"/>
    </row>
    <row r="20" ht="19.5">
      <c r="B20" s="20"/>
    </row>
    <row r="21" ht="20.25">
      <c r="B21" s="15" t="s">
        <v>51</v>
      </c>
    </row>
    <row r="22" ht="18.75">
      <c r="B22" s="21"/>
    </row>
    <row r="23" ht="19.5">
      <c r="B23" s="20" t="s">
        <v>52</v>
      </c>
    </row>
    <row r="24" ht="19.5">
      <c r="B24" s="20" t="s">
        <v>53</v>
      </c>
    </row>
    <row r="25" ht="19.5">
      <c r="B25" s="20" t="s">
        <v>54</v>
      </c>
    </row>
    <row r="26" ht="19.5">
      <c r="B26" s="20" t="s">
        <v>55</v>
      </c>
    </row>
    <row r="27" ht="19.5">
      <c r="B27" s="20" t="s">
        <v>56</v>
      </c>
    </row>
    <row r="28" ht="19.5">
      <c r="B28" s="20" t="s">
        <v>57</v>
      </c>
    </row>
    <row r="29" ht="19.5">
      <c r="B29" s="20" t="s">
        <v>58</v>
      </c>
    </row>
    <row r="30" ht="19.5">
      <c r="B30" s="20" t="s">
        <v>59</v>
      </c>
    </row>
    <row r="31" ht="19.5">
      <c r="B31" s="20" t="s">
        <v>60</v>
      </c>
    </row>
    <row r="32" ht="19.5">
      <c r="B32" s="20" t="s">
        <v>61</v>
      </c>
    </row>
    <row r="33" ht="19.5">
      <c r="B33" s="20" t="s">
        <v>62</v>
      </c>
    </row>
    <row r="34" ht="19.5">
      <c r="B34" s="20" t="s">
        <v>63</v>
      </c>
    </row>
    <row r="35" ht="19.5">
      <c r="B35" s="20" t="s">
        <v>64</v>
      </c>
    </row>
    <row r="36" ht="19.5">
      <c r="B36" s="20" t="s">
        <v>65</v>
      </c>
    </row>
    <row r="37" ht="19.5">
      <c r="B37" s="20" t="s">
        <v>66</v>
      </c>
    </row>
    <row r="38" ht="19.5">
      <c r="B38" s="20" t="s">
        <v>67</v>
      </c>
    </row>
    <row r="39" ht="19.5">
      <c r="B39" s="20" t="s">
        <v>68</v>
      </c>
    </row>
    <row r="40" ht="19.5">
      <c r="B40" s="20" t="s">
        <v>69</v>
      </c>
    </row>
    <row r="41" ht="19.5">
      <c r="B41" s="20" t="s">
        <v>70</v>
      </c>
    </row>
    <row r="42" ht="19.5">
      <c r="B42" s="20" t="s">
        <v>71</v>
      </c>
    </row>
    <row r="43" ht="19.5">
      <c r="B43" s="20" t="s">
        <v>72</v>
      </c>
    </row>
    <row r="44" ht="19.5">
      <c r="B44" s="20" t="s">
        <v>73</v>
      </c>
    </row>
    <row r="45" ht="19.5">
      <c r="B45" s="20" t="s">
        <v>74</v>
      </c>
    </row>
    <row r="46" ht="19.5">
      <c r="B46" s="20" t="s">
        <v>75</v>
      </c>
    </row>
    <row r="47" ht="19.5">
      <c r="B47" s="20" t="s">
        <v>76</v>
      </c>
    </row>
    <row r="48" ht="19.5">
      <c r="B48" s="20" t="s">
        <v>77</v>
      </c>
    </row>
    <row r="49" ht="19.5">
      <c r="B49" s="20" t="s">
        <v>78</v>
      </c>
    </row>
    <row r="50" ht="19.5">
      <c r="B50" s="20" t="s">
        <v>79</v>
      </c>
    </row>
    <row r="51" ht="19.5">
      <c r="B51" s="20" t="s">
        <v>80</v>
      </c>
    </row>
    <row r="52" ht="19.5">
      <c r="B52" s="20" t="s">
        <v>81</v>
      </c>
    </row>
    <row r="53" ht="19.5">
      <c r="B53" s="20" t="s">
        <v>82</v>
      </c>
    </row>
    <row r="54" ht="19.5">
      <c r="B54" s="20" t="s">
        <v>83</v>
      </c>
    </row>
    <row r="55" ht="19.5">
      <c r="B55" s="20" t="s">
        <v>84</v>
      </c>
    </row>
    <row r="56" ht="19.5">
      <c r="B56" s="20" t="s">
        <v>85</v>
      </c>
    </row>
    <row r="57" ht="19.5">
      <c r="B57" s="20" t="s">
        <v>86</v>
      </c>
    </row>
    <row r="58" ht="19.5">
      <c r="B58" s="20" t="s">
        <v>87</v>
      </c>
    </row>
    <row r="59" ht="19.5">
      <c r="B59" s="20" t="s">
        <v>88</v>
      </c>
    </row>
    <row r="60" ht="19.5">
      <c r="B60" s="20" t="s">
        <v>89</v>
      </c>
    </row>
    <row r="61" ht="19.5">
      <c r="B61" s="20" t="s">
        <v>90</v>
      </c>
    </row>
    <row r="62" ht="19.5">
      <c r="B62" s="20" t="s">
        <v>91</v>
      </c>
    </row>
    <row r="63" ht="19.5">
      <c r="B63" s="20" t="s">
        <v>92</v>
      </c>
    </row>
    <row r="64" ht="19.5">
      <c r="B64" s="20" t="s">
        <v>93</v>
      </c>
    </row>
    <row r="65" ht="18.75">
      <c r="B65" s="21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25"/>
  <sheetViews>
    <sheetView workbookViewId="0" topLeftCell="A1">
      <selection activeCell="F2" sqref="F2"/>
    </sheetView>
  </sheetViews>
  <sheetFormatPr defaultColWidth="9.140625" defaultRowHeight="12.75"/>
  <cols>
    <col min="2" max="2" width="29.8515625" style="0" bestFit="1" customWidth="1"/>
    <col min="3" max="6" width="14.7109375" style="0" customWidth="1"/>
  </cols>
  <sheetData>
    <row r="4" ht="12.75">
      <c r="B4" s="4" t="s">
        <v>201</v>
      </c>
    </row>
    <row r="5" spans="2:6" ht="12.75">
      <c r="B5" s="44" t="s">
        <v>38</v>
      </c>
      <c r="C5" s="43"/>
      <c r="D5" s="43"/>
      <c r="E5" s="43"/>
      <c r="F5" s="43"/>
    </row>
    <row r="7" ht="13.5" thickBot="1"/>
    <row r="8" spans="2:6" ht="24.75" customHeight="1">
      <c r="B8" s="7" t="s">
        <v>6</v>
      </c>
      <c r="C8" s="8" t="s">
        <v>7</v>
      </c>
      <c r="D8" s="8" t="s">
        <v>8</v>
      </c>
      <c r="E8" s="8" t="s">
        <v>9</v>
      </c>
      <c r="F8" s="9" t="s">
        <v>10</v>
      </c>
    </row>
    <row r="9" spans="2:6" ht="24.75" customHeight="1">
      <c r="B9" s="10" t="s">
        <v>11</v>
      </c>
      <c r="C9" s="6">
        <v>4</v>
      </c>
      <c r="D9" s="6">
        <v>4</v>
      </c>
      <c r="E9" s="6">
        <v>6</v>
      </c>
      <c r="F9" s="11">
        <v>6</v>
      </c>
    </row>
    <row r="10" spans="2:6" ht="24.75" customHeight="1">
      <c r="B10" s="10" t="s">
        <v>171</v>
      </c>
      <c r="C10" s="6" t="s">
        <v>12</v>
      </c>
      <c r="D10" s="6" t="s">
        <v>12</v>
      </c>
      <c r="E10" s="6" t="s">
        <v>12</v>
      </c>
      <c r="F10" s="11" t="s">
        <v>12</v>
      </c>
    </row>
    <row r="11" spans="2:6" ht="24.75" customHeight="1">
      <c r="B11" s="10" t="s">
        <v>13</v>
      </c>
      <c r="C11" s="6" t="s">
        <v>14</v>
      </c>
      <c r="D11" s="6" t="s">
        <v>14</v>
      </c>
      <c r="E11" s="6" t="s">
        <v>14</v>
      </c>
      <c r="F11" s="11" t="s">
        <v>14</v>
      </c>
    </row>
    <row r="12" spans="2:6" ht="24.75" customHeight="1">
      <c r="B12" s="10" t="s">
        <v>15</v>
      </c>
      <c r="C12" s="6">
        <v>3.99</v>
      </c>
      <c r="D12" s="6">
        <v>3.99</v>
      </c>
      <c r="E12" s="6">
        <v>5.99</v>
      </c>
      <c r="F12" s="11">
        <v>5.99</v>
      </c>
    </row>
    <row r="13" spans="2:6" ht="24.75" customHeight="1">
      <c r="B13" s="45" t="s">
        <v>16</v>
      </c>
      <c r="C13" s="6" t="s">
        <v>17</v>
      </c>
      <c r="D13" s="6" t="s">
        <v>17</v>
      </c>
      <c r="E13" s="6" t="s">
        <v>17</v>
      </c>
      <c r="F13" s="11" t="s">
        <v>17</v>
      </c>
    </row>
    <row r="14" spans="2:6" ht="24.75" customHeight="1">
      <c r="B14" s="45"/>
      <c r="C14" s="6" t="s">
        <v>18</v>
      </c>
      <c r="D14" s="6" t="s">
        <v>18</v>
      </c>
      <c r="E14" s="6" t="s">
        <v>18</v>
      </c>
      <c r="F14" s="11" t="s">
        <v>18</v>
      </c>
    </row>
    <row r="15" spans="2:6" ht="24.75" customHeight="1">
      <c r="B15" s="10" t="s">
        <v>19</v>
      </c>
      <c r="C15" s="46" t="s">
        <v>20</v>
      </c>
      <c r="D15" s="46" t="s">
        <v>21</v>
      </c>
      <c r="E15" s="46" t="s">
        <v>22</v>
      </c>
      <c r="F15" s="47" t="s">
        <v>23</v>
      </c>
    </row>
    <row r="16" spans="2:6" ht="24.75" customHeight="1">
      <c r="B16" s="10" t="s">
        <v>24</v>
      </c>
      <c r="C16" s="46"/>
      <c r="D16" s="46"/>
      <c r="E16" s="46"/>
      <c r="F16" s="47"/>
    </row>
    <row r="17" spans="2:6" ht="24.75" customHeight="1">
      <c r="B17" s="10" t="s">
        <v>25</v>
      </c>
      <c r="C17" s="6" t="s">
        <v>26</v>
      </c>
      <c r="D17" s="6" t="s">
        <v>27</v>
      </c>
      <c r="E17" s="6" t="s">
        <v>28</v>
      </c>
      <c r="F17" s="11" t="s">
        <v>29</v>
      </c>
    </row>
    <row r="18" spans="2:6" ht="24.75" customHeight="1">
      <c r="B18" s="10" t="s">
        <v>30</v>
      </c>
      <c r="C18" s="6" t="s">
        <v>31</v>
      </c>
      <c r="D18" s="6" t="s">
        <v>31</v>
      </c>
      <c r="E18" s="6" t="s">
        <v>32</v>
      </c>
      <c r="F18" s="11" t="s">
        <v>32</v>
      </c>
    </row>
    <row r="19" spans="2:6" ht="24.75" customHeight="1">
      <c r="B19" s="10" t="s">
        <v>33</v>
      </c>
      <c r="C19" s="6">
        <v>458</v>
      </c>
      <c r="D19" s="6">
        <v>458</v>
      </c>
      <c r="E19" s="6">
        <v>578</v>
      </c>
      <c r="F19" s="11">
        <v>578</v>
      </c>
    </row>
    <row r="20" spans="2:6" ht="24.75" customHeight="1" thickBot="1">
      <c r="B20" s="12" t="s">
        <v>34</v>
      </c>
      <c r="C20" s="13" t="s">
        <v>35</v>
      </c>
      <c r="D20" s="13" t="s">
        <v>35</v>
      </c>
      <c r="E20" s="13" t="s">
        <v>36</v>
      </c>
      <c r="F20" s="14" t="s">
        <v>36</v>
      </c>
    </row>
    <row r="22" ht="12.75">
      <c r="B22" t="s">
        <v>37</v>
      </c>
    </row>
    <row r="23" ht="12.75">
      <c r="B23" s="39" t="s">
        <v>200</v>
      </c>
    </row>
    <row r="24" spans="2:5" ht="12.75">
      <c r="B24" s="38" t="s">
        <v>199</v>
      </c>
      <c r="D24" s="38"/>
      <c r="E24" s="38"/>
    </row>
    <row r="25" spans="2:5" ht="12.75">
      <c r="B25" s="38"/>
      <c r="D25" s="38"/>
      <c r="E25" s="38"/>
    </row>
  </sheetData>
  <mergeCells count="6">
    <mergeCell ref="B5:F5"/>
    <mergeCell ref="B13:B14"/>
    <mergeCell ref="C15:C16"/>
    <mergeCell ref="D15:D16"/>
    <mergeCell ref="E15:E16"/>
    <mergeCell ref="F15:F16"/>
  </mergeCells>
  <hyperlinks>
    <hyperlink ref="B5" r:id="rId1" display="http://www.alibaba.com/product-gs/467700251/4_cylinder_Natural_Gas_Engine_for.html"/>
    <hyperlink ref="B24" r:id="rId2" display="http://www.youtube.com/watch?NR=1&amp;feature=endscreen&amp;v=6S__Fxpiccs"/>
  </hyperlinks>
  <printOptions/>
  <pageMargins left="0.75" right="0.75" top="1" bottom="1" header="0.5" footer="0.5"/>
  <pageSetup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Woody</cp:lastModifiedBy>
  <dcterms:created xsi:type="dcterms:W3CDTF">1996-10-14T23:33:28Z</dcterms:created>
  <dcterms:modified xsi:type="dcterms:W3CDTF">2012-08-04T12:35:15Z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